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vetu\AppData\Local\Microsoft\Windows\Temporary Internet Files\Content.Outlook\9SZ64Q5G\"/>
    </mc:Choice>
  </mc:AlternateContent>
  <bookViews>
    <workbookView xWindow="0" yWindow="0" windowWidth="19200" windowHeight="12180"/>
  </bookViews>
  <sheets>
    <sheet name="KTS pohja" sheetId="1" r:id="rId1"/>
  </sheets>
  <calcPr calcId="152511"/>
</workbook>
</file>

<file path=xl/calcChain.xml><?xml version="1.0" encoding="utf-8"?>
<calcChain xmlns="http://schemas.openxmlformats.org/spreadsheetml/2006/main">
  <c r="H21" i="1" l="1"/>
  <c r="G27" i="1" l="1"/>
  <c r="G21" i="1" l="1"/>
  <c r="K49" i="1" l="1"/>
  <c r="K48" i="1"/>
  <c r="G20" i="1" l="1"/>
  <c r="H20" i="1" s="1"/>
  <c r="L43" i="1"/>
  <c r="M43" i="1" s="1"/>
  <c r="L41" i="1"/>
  <c r="M41" i="1" s="1"/>
  <c r="L37" i="1"/>
  <c r="M37" i="1" s="1"/>
  <c r="L35" i="1"/>
  <c r="M35" i="1" s="1"/>
  <c r="L42" i="1"/>
  <c r="M42" i="1" s="1"/>
  <c r="L40" i="1"/>
  <c r="M40" i="1" s="1"/>
  <c r="L36" i="1"/>
  <c r="M36" i="1" s="1"/>
  <c r="L34" i="1"/>
  <c r="M34" i="1" s="1"/>
  <c r="L30" i="1"/>
  <c r="L28" i="1"/>
  <c r="M38" i="1" l="1"/>
  <c r="G42" i="1" s="1"/>
  <c r="M44" i="1"/>
  <c r="H42" i="1" s="1"/>
  <c r="G16" i="1"/>
  <c r="K50" i="1" l="1"/>
  <c r="M48" i="1"/>
  <c r="G46" i="1" s="1"/>
  <c r="N25" i="1"/>
  <c r="N23" i="1"/>
  <c r="N24" i="1"/>
  <c r="N22" i="1"/>
  <c r="M49" i="1" l="1"/>
  <c r="H46" i="1" s="1"/>
  <c r="M50" i="1"/>
  <c r="G23" i="1"/>
  <c r="H23" i="1" s="1"/>
  <c r="H48" i="1" l="1"/>
  <c r="G48" i="1"/>
  <c r="F48" i="1"/>
  <c r="H27" i="1"/>
  <c r="G18" i="1"/>
  <c r="H14" i="1"/>
  <c r="G14" i="1"/>
  <c r="G38" i="1" l="1"/>
  <c r="G39" i="1" s="1"/>
  <c r="H18" i="1"/>
  <c r="H16" i="1"/>
  <c r="H38" i="1" s="1"/>
  <c r="H39" i="1" s="1"/>
  <c r="L31" i="1" l="1"/>
  <c r="M31" i="1" s="1"/>
  <c r="M30" i="1"/>
  <c r="L29" i="1"/>
  <c r="M29" i="1" s="1"/>
  <c r="M28" i="1"/>
  <c r="H49" i="1" l="1"/>
  <c r="H51" i="1" s="1"/>
  <c r="G49" i="1"/>
  <c r="G51" i="1" s="1"/>
  <c r="M32" i="1"/>
  <c r="F38" i="1"/>
  <c r="F14" i="1"/>
  <c r="N18" i="1"/>
  <c r="N19" i="1"/>
  <c r="N20" i="1"/>
  <c r="N17" i="1"/>
  <c r="M47" i="1"/>
  <c r="F46" i="1" s="1"/>
  <c r="D49" i="1"/>
  <c r="C49" i="1"/>
  <c r="B49" i="1"/>
  <c r="D38" i="1"/>
  <c r="C38" i="1"/>
  <c r="B38" i="1"/>
  <c r="D14" i="1"/>
  <c r="C14" i="1"/>
  <c r="B14" i="1"/>
  <c r="D39" i="1" l="1"/>
  <c r="D51" i="1" s="1"/>
  <c r="F39" i="1"/>
  <c r="F42" i="1"/>
  <c r="C39" i="1"/>
  <c r="C51" i="1" s="1"/>
  <c r="B39" i="1"/>
  <c r="B51" i="1" s="1"/>
  <c r="F49" i="1" l="1"/>
  <c r="F51" i="1" s="1"/>
</calcChain>
</file>

<file path=xl/sharedStrings.xml><?xml version="1.0" encoding="utf-8"?>
<sst xmlns="http://schemas.openxmlformats.org/spreadsheetml/2006/main" count="74" uniqueCount="63">
  <si>
    <t>TURUN YLIOPISTON YLIOPPILASKUNTA</t>
  </si>
  <si>
    <t>TOT</t>
  </si>
  <si>
    <t>TA</t>
  </si>
  <si>
    <t>KTS</t>
  </si>
  <si>
    <t xml:space="preserve"> </t>
  </si>
  <si>
    <t>VARS.TOIMINNAN TULOT</t>
  </si>
  <si>
    <t>Julkaisutulot</t>
  </si>
  <si>
    <t>Vuokratulot</t>
  </si>
  <si>
    <t>Taloudenhoitotulot</t>
  </si>
  <si>
    <t>Muut tulot</t>
  </si>
  <si>
    <t>VARS.TOIMINNAN TULOT YHT.</t>
  </si>
  <si>
    <t>VARS.TOIMINNAN MENOT</t>
  </si>
  <si>
    <t>Palkat ja sos.menot yht.</t>
  </si>
  <si>
    <t>Luottamustoimien menot</t>
  </si>
  <si>
    <t xml:space="preserve">     Indeksikorotus 2 %. Palkkiokuukauden lisäys hallituksen jäsenille vuonna 2013.</t>
  </si>
  <si>
    <t>Poistot</t>
  </si>
  <si>
    <t>Toimistokulut</t>
  </si>
  <si>
    <t>Huoneistomenot</t>
  </si>
  <si>
    <t xml:space="preserve">     Kts. Vuokratulot.</t>
  </si>
  <si>
    <t>Julkaisutoiminta</t>
  </si>
  <si>
    <t>Sektorivarat</t>
  </si>
  <si>
    <t>Järjestötoiminta</t>
  </si>
  <si>
    <t>Erilliset kulttuuritapahtumat</t>
  </si>
  <si>
    <t>Avustukset alayhdistyksille</t>
  </si>
  <si>
    <t>Turun ylioppilaslehti</t>
  </si>
  <si>
    <t>Kirjastotoiminta</t>
  </si>
  <si>
    <t>VARS.TOIMINTA YHT.</t>
  </si>
  <si>
    <t>VARAINHANKINTA TUOTOT/MENOT</t>
  </si>
  <si>
    <t>Tulot</t>
  </si>
  <si>
    <t>Menot</t>
  </si>
  <si>
    <t xml:space="preserve">     SYL:n jäsenmaksut, SYL:n KTS:n mukaan.</t>
  </si>
  <si>
    <t>VARAINHANKINTA YHTEENSÄ</t>
  </si>
  <si>
    <t>TUOTTO-/KULUJÄÄMÄ</t>
  </si>
  <si>
    <t xml:space="preserve">    Jäsenmaksu 2014-2015: 50,00 € (+ YTHS 44 € = yhteensä 94,00€)</t>
  </si>
  <si>
    <t>jäsenmaksut:</t>
  </si>
  <si>
    <t>jäsenmaksu</t>
  </si>
  <si>
    <t>kevät 2015</t>
  </si>
  <si>
    <t>Jäsenmaksut 2014-2015:</t>
  </si>
  <si>
    <t>Jäsenmaksut 2015-2016:</t>
  </si>
  <si>
    <t>syksy 2015</t>
  </si>
  <si>
    <t>SYL jäsenmaksu:</t>
  </si>
  <si>
    <t>Jäsenmäärä</t>
  </si>
  <si>
    <t xml:space="preserve">     Vuonna 2012 oli 90 v.-juhla. Vuonna 2013 Keken kuvasta ylijäämää.</t>
  </si>
  <si>
    <t xml:space="preserve">     Vaalit vaikuttavat kuluihin vuonna 2013 ja 2015. Käännöskulut siirretty tänne.</t>
  </si>
  <si>
    <t>YTHS:</t>
  </si>
  <si>
    <t>Maksettava:</t>
  </si>
  <si>
    <t>TALOUSARVIO 2015</t>
  </si>
  <si>
    <t xml:space="preserve">     Tiedottaja syksystä 2013 alkaen, huomioitu koko vuodeksi 2014. Indeksikorotus 2 %.</t>
  </si>
  <si>
    <t xml:space="preserve">   Nettisivu-uudistus 2014.</t>
  </si>
  <si>
    <t>OLL</t>
  </si>
  <si>
    <t>Jäsenmaksut 2016-2017:</t>
  </si>
  <si>
    <t>Jäsenmaksut 2017-2018:</t>
  </si>
  <si>
    <t>2016-2017</t>
  </si>
  <si>
    <t>2017-2018</t>
  </si>
  <si>
    <t>Kevät 2016</t>
  </si>
  <si>
    <t>syksy 2016</t>
  </si>
  <si>
    <t>kevät 2017</t>
  </si>
  <si>
    <t>Syksy 2017</t>
  </si>
  <si>
    <t xml:space="preserve">     Suurimmalta osin yritysyhteistyö.</t>
  </si>
  <si>
    <t xml:space="preserve">     Paytrail (25 %) vuonna 2015, n. 1 500-2 000€ ja remontin aikana 2016 toimiston siirtäminen 2000€        </t>
  </si>
  <si>
    <t xml:space="preserve">   Käännöskulut pois sektorivaroista.</t>
  </si>
  <si>
    <t xml:space="preserve">    Perustutkinto-opiskelijat 13900 jäsentä</t>
  </si>
  <si>
    <t xml:space="preserve">    Jatko-opiskelijat 350 x 35 €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</si>
</sst>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\ _€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i/>
      <sz val="10"/>
      <name val="Georgia"/>
      <family val="1"/>
    </font>
    <font>
      <i/>
      <sz val="10"/>
      <color indexed="8"/>
      <name val="Georgia"/>
      <family val="1"/>
    </font>
    <font>
      <sz val="10"/>
      <color indexed="8"/>
      <name val="Georgia"/>
      <family val="1"/>
    </font>
    <font>
      <i/>
      <sz val="10"/>
      <color rgb="FFFF0000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</cellStyleXfs>
  <cellXfs count="97">
    <xf numFmtId="0" fontId="0" fillId="0" borderId="0" xfId="0"/>
    <xf numFmtId="0" fontId="5" fillId="0" borderId="0" xfId="2" applyFont="1" applyAlignment="1">
      <alignment horizontal="right"/>
    </xf>
    <xf numFmtId="3" fontId="5" fillId="0" borderId="5" xfId="2" applyNumberFormat="1" applyFont="1" applyBorder="1"/>
    <xf numFmtId="3" fontId="5" fillId="0" borderId="7" xfId="2" applyNumberFormat="1" applyFont="1" applyBorder="1"/>
    <xf numFmtId="0" fontId="7" fillId="0" borderId="0" xfId="2" applyFont="1"/>
    <xf numFmtId="0" fontId="6" fillId="0" borderId="2" xfId="2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5" fillId="0" borderId="2" xfId="2" applyFont="1" applyBorder="1"/>
    <xf numFmtId="0" fontId="5" fillId="0" borderId="3" xfId="2" applyFont="1" applyBorder="1"/>
    <xf numFmtId="3" fontId="10" fillId="0" borderId="9" xfId="2" applyNumberFormat="1" applyFont="1" applyFill="1" applyBorder="1" applyAlignment="1">
      <alignment horizontal="right" wrapText="1"/>
    </xf>
    <xf numFmtId="3" fontId="5" fillId="0" borderId="10" xfId="2" applyNumberFormat="1" applyFont="1" applyBorder="1"/>
    <xf numFmtId="0" fontId="4" fillId="0" borderId="9" xfId="2" applyBorder="1"/>
    <xf numFmtId="3" fontId="5" fillId="0" borderId="9" xfId="2" applyNumberFormat="1" applyFont="1" applyBorder="1"/>
    <xf numFmtId="0" fontId="5" fillId="0" borderId="5" xfId="2" applyFont="1" applyBorder="1"/>
    <xf numFmtId="3" fontId="5" fillId="0" borderId="11" xfId="2" applyNumberFormat="1" applyFont="1" applyBorder="1"/>
    <xf numFmtId="3" fontId="5" fillId="0" borderId="12" xfId="2" applyNumberFormat="1" applyFont="1" applyBorder="1"/>
    <xf numFmtId="3" fontId="5" fillId="0" borderId="8" xfId="2" applyNumberFormat="1" applyFont="1" applyBorder="1"/>
    <xf numFmtId="3" fontId="5" fillId="0" borderId="2" xfId="2" applyNumberFormat="1" applyFont="1" applyBorder="1"/>
    <xf numFmtId="3" fontId="5" fillId="0" borderId="3" xfId="2" applyNumberFormat="1" applyFont="1" applyBorder="1"/>
    <xf numFmtId="0" fontId="6" fillId="0" borderId="2" xfId="2" applyFont="1" applyBorder="1"/>
    <xf numFmtId="0" fontId="6" fillId="0" borderId="9" xfId="2" applyFont="1" applyBorder="1"/>
    <xf numFmtId="0" fontId="8" fillId="0" borderId="9" xfId="2" applyFont="1" applyBorder="1"/>
    <xf numFmtId="49" fontId="9" fillId="0" borderId="9" xfId="2" applyNumberFormat="1" applyFont="1" applyFill="1" applyBorder="1" applyAlignment="1">
      <alignment horizontal="left"/>
    </xf>
    <xf numFmtId="0" fontId="6" fillId="0" borderId="1" xfId="2" applyFont="1" applyBorder="1"/>
    <xf numFmtId="3" fontId="10" fillId="0" borderId="10" xfId="2" applyNumberFormat="1" applyFont="1" applyFill="1" applyBorder="1" applyAlignment="1">
      <alignment horizontal="right" wrapText="1"/>
    </xf>
    <xf numFmtId="0" fontId="4" fillId="0" borderId="10" xfId="2" applyBorder="1"/>
    <xf numFmtId="0" fontId="6" fillId="0" borderId="11" xfId="2" applyFont="1" applyBorder="1"/>
    <xf numFmtId="1" fontId="6" fillId="0" borderId="9" xfId="2" applyNumberFormat="1" applyFont="1" applyBorder="1" applyAlignment="1">
      <alignment horizontal="right"/>
    </xf>
    <xf numFmtId="1" fontId="6" fillId="0" borderId="10" xfId="2" applyNumberFormat="1" applyFont="1" applyBorder="1" applyAlignment="1">
      <alignment horizontal="right"/>
    </xf>
    <xf numFmtId="3" fontId="10" fillId="0" borderId="6" xfId="2" applyNumberFormat="1" applyFont="1" applyFill="1" applyBorder="1" applyAlignment="1">
      <alignment horizontal="right" wrapText="1"/>
    </xf>
    <xf numFmtId="0" fontId="4" fillId="0" borderId="6" xfId="2" applyBorder="1"/>
    <xf numFmtId="0" fontId="5" fillId="0" borderId="0" xfId="2" applyFont="1"/>
    <xf numFmtId="3" fontId="5" fillId="0" borderId="0" xfId="2" applyNumberFormat="1" applyFont="1"/>
    <xf numFmtId="3" fontId="5" fillId="0" borderId="0" xfId="2" applyNumberFormat="1" applyFont="1" applyBorder="1"/>
    <xf numFmtId="3" fontId="5" fillId="0" borderId="5" xfId="2" applyNumberFormat="1" applyFont="1" applyBorder="1"/>
    <xf numFmtId="3" fontId="5" fillId="0" borderId="6" xfId="2" applyNumberFormat="1" applyFont="1" applyBorder="1"/>
    <xf numFmtId="3" fontId="5" fillId="0" borderId="7" xfId="2" applyNumberFormat="1" applyFont="1" applyBorder="1"/>
    <xf numFmtId="3" fontId="10" fillId="0" borderId="9" xfId="2" applyNumberFormat="1" applyFont="1" applyFill="1" applyBorder="1" applyAlignment="1">
      <alignment horizontal="right" wrapText="1"/>
    </xf>
    <xf numFmtId="3" fontId="5" fillId="0" borderId="9" xfId="2" applyNumberFormat="1" applyFont="1" applyBorder="1"/>
    <xf numFmtId="3" fontId="5" fillId="0" borderId="8" xfId="2" applyNumberFormat="1" applyFont="1" applyBorder="1"/>
    <xf numFmtId="3" fontId="5" fillId="0" borderId="2" xfId="2" applyNumberFormat="1" applyFont="1" applyBorder="1"/>
    <xf numFmtId="3" fontId="6" fillId="0" borderId="11" xfId="2" applyNumberFormat="1" applyFont="1" applyBorder="1"/>
    <xf numFmtId="3" fontId="6" fillId="0" borderId="8" xfId="2" applyNumberFormat="1" applyFont="1" applyBorder="1"/>
    <xf numFmtId="0" fontId="6" fillId="0" borderId="2" xfId="2" applyFont="1" applyBorder="1"/>
    <xf numFmtId="0" fontId="6" fillId="0" borderId="9" xfId="2" applyFont="1" applyBorder="1"/>
    <xf numFmtId="0" fontId="8" fillId="0" borderId="9" xfId="2" applyFont="1" applyBorder="1"/>
    <xf numFmtId="3" fontId="10" fillId="0" borderId="10" xfId="2" applyNumberFormat="1" applyFont="1" applyFill="1" applyBorder="1" applyAlignment="1">
      <alignment horizontal="right" wrapText="1"/>
    </xf>
    <xf numFmtId="3" fontId="5" fillId="0" borderId="4" xfId="2" applyNumberFormat="1" applyFont="1" applyBorder="1"/>
    <xf numFmtId="3" fontId="5" fillId="0" borderId="13" xfId="2" applyNumberFormat="1" applyFont="1" applyBorder="1"/>
    <xf numFmtId="49" fontId="8" fillId="0" borderId="9" xfId="2" applyNumberFormat="1" applyFont="1" applyBorder="1"/>
    <xf numFmtId="3" fontId="6" fillId="0" borderId="13" xfId="2" applyNumberFormat="1" applyFont="1" applyBorder="1"/>
    <xf numFmtId="49" fontId="11" fillId="0" borderId="9" xfId="2" applyNumberFormat="1" applyFont="1" applyFill="1" applyBorder="1" applyAlignment="1">
      <alignment horizontal="left"/>
    </xf>
    <xf numFmtId="0" fontId="11" fillId="0" borderId="9" xfId="2" applyFont="1" applyBorder="1"/>
    <xf numFmtId="3" fontId="0" fillId="0" borderId="0" xfId="0" applyNumberFormat="1"/>
    <xf numFmtId="3" fontId="14" fillId="0" borderId="0" xfId="0" applyNumberFormat="1" applyFont="1"/>
    <xf numFmtId="3" fontId="12" fillId="0" borderId="0" xfId="0" applyNumberFormat="1" applyFont="1"/>
    <xf numFmtId="3" fontId="12" fillId="0" borderId="5" xfId="0" applyNumberFormat="1" applyFont="1" applyBorder="1"/>
    <xf numFmtId="3" fontId="12" fillId="0" borderId="6" xfId="0" applyNumberFormat="1" applyFont="1" applyBorder="1"/>
    <xf numFmtId="3" fontId="12" fillId="0" borderId="7" xfId="0" applyNumberFormat="1" applyFont="1" applyBorder="1"/>
    <xf numFmtId="3" fontId="6" fillId="0" borderId="5" xfId="2" applyNumberFormat="1" applyFont="1" applyFill="1" applyBorder="1" applyAlignment="1">
      <alignment horizontal="right"/>
    </xf>
    <xf numFmtId="0" fontId="13" fillId="0" borderId="7" xfId="0" applyNumberFormat="1" applyFont="1" applyBorder="1"/>
    <xf numFmtId="43" fontId="0" fillId="0" borderId="0" xfId="1" applyFont="1"/>
    <xf numFmtId="3" fontId="2" fillId="0" borderId="0" xfId="0" applyNumberFormat="1" applyFont="1"/>
    <xf numFmtId="43" fontId="0" fillId="0" borderId="0" xfId="0" applyNumberFormat="1"/>
    <xf numFmtId="43" fontId="15" fillId="0" borderId="0" xfId="0" applyNumberFormat="1" applyFont="1"/>
    <xf numFmtId="43" fontId="3" fillId="0" borderId="0" xfId="0" applyNumberFormat="1" applyFont="1"/>
    <xf numFmtId="43" fontId="16" fillId="0" borderId="0" xfId="0" applyNumberFormat="1" applyFont="1"/>
    <xf numFmtId="0" fontId="2" fillId="0" borderId="0" xfId="0" applyFont="1"/>
    <xf numFmtId="3" fontId="12" fillId="0" borderId="6" xfId="0" applyNumberFormat="1" applyFont="1" applyFill="1" applyBorder="1"/>
    <xf numFmtId="49" fontId="8" fillId="0" borderId="0" xfId="2" applyNumberFormat="1" applyFont="1" applyFill="1" applyBorder="1"/>
    <xf numFmtId="0" fontId="5" fillId="0" borderId="14" xfId="2" applyFont="1" applyBorder="1"/>
    <xf numFmtId="0" fontId="6" fillId="0" borderId="8" xfId="2" applyFont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43" fontId="17" fillId="0" borderId="0" xfId="0" applyNumberFormat="1" applyFont="1" applyAlignment="1">
      <alignment horizontal="center"/>
    </xf>
    <xf numFmtId="43" fontId="0" fillId="0" borderId="0" xfId="0" applyNumberFormat="1" applyAlignment="1"/>
    <xf numFmtId="43" fontId="18" fillId="0" borderId="0" xfId="1" applyFont="1" applyAlignment="1">
      <alignment horizontal="center"/>
    </xf>
    <xf numFmtId="165" fontId="12" fillId="0" borderId="6" xfId="0" applyNumberFormat="1" applyFont="1" applyFill="1" applyBorder="1"/>
    <xf numFmtId="0" fontId="0" fillId="0" borderId="0" xfId="1" applyNumberFormat="1" applyFont="1" applyAlignment="1">
      <alignment horizontal="center"/>
    </xf>
    <xf numFmtId="9" fontId="0" fillId="0" borderId="0" xfId="0" applyNumberFormat="1"/>
    <xf numFmtId="43" fontId="2" fillId="0" borderId="0" xfId="0" applyNumberFormat="1" applyFont="1" applyAlignment="1">
      <alignment horizontal="center"/>
    </xf>
    <xf numFmtId="43" fontId="2" fillId="0" borderId="0" xfId="0" applyNumberFormat="1" applyFont="1"/>
    <xf numFmtId="41" fontId="0" fillId="0" borderId="0" xfId="0" applyNumberFormat="1"/>
    <xf numFmtId="41" fontId="0" fillId="0" borderId="15" xfId="0" applyNumberFormat="1" applyBorder="1"/>
    <xf numFmtId="0" fontId="0" fillId="0" borderId="0" xfId="0" applyFill="1" applyAlignment="1"/>
    <xf numFmtId="3" fontId="12" fillId="2" borderId="6" xfId="0" applyNumberFormat="1" applyFont="1" applyFill="1" applyBorder="1"/>
    <xf numFmtId="0" fontId="14" fillId="0" borderId="0" xfId="0" applyFont="1" applyFill="1" applyAlignment="1">
      <alignment wrapText="1"/>
    </xf>
    <xf numFmtId="0" fontId="0" fillId="2" borderId="0" xfId="0" applyFill="1"/>
    <xf numFmtId="43" fontId="2" fillId="2" borderId="0" xfId="1" applyFont="1" applyFill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/>
    <xf numFmtId="43" fontId="0" fillId="2" borderId="0" xfId="0" applyNumberFormat="1" applyFill="1"/>
    <xf numFmtId="3" fontId="0" fillId="2" borderId="0" xfId="0" applyNumberFormat="1" applyFill="1"/>
    <xf numFmtId="43" fontId="0" fillId="0" borderId="0" xfId="1" applyFont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Normal="100" workbookViewId="0">
      <selection activeCell="L25" sqref="L25"/>
    </sheetView>
  </sheetViews>
  <sheetFormatPr defaultRowHeight="15" x14ac:dyDescent="0.25"/>
  <cols>
    <col min="1" max="1" width="39.85546875" customWidth="1"/>
    <col min="2" max="2" width="11.140625" customWidth="1"/>
    <col min="3" max="3" width="11.5703125" customWidth="1"/>
    <col min="4" max="4" width="12" customWidth="1"/>
    <col min="6" max="6" width="9.5703125" style="56" bestFit="1" customWidth="1"/>
    <col min="7" max="7" width="11.85546875" style="56" customWidth="1"/>
    <col min="8" max="8" width="10.85546875" customWidth="1"/>
    <col min="9" max="9" width="4.7109375" style="63" customWidth="1"/>
    <col min="10" max="10" width="16.28515625" customWidth="1"/>
    <col min="11" max="11" width="11.42578125" bestFit="1" customWidth="1"/>
    <col min="12" max="12" width="12.42578125" customWidth="1"/>
    <col min="13" max="13" width="12.85546875" bestFit="1" customWidth="1"/>
    <col min="14" max="14" width="10.42578125" bestFit="1" customWidth="1"/>
    <col min="17" max="17" width="12.85546875" bestFit="1" customWidth="1"/>
  </cols>
  <sheetData>
    <row r="1" spans="1:14" ht="15.75" x14ac:dyDescent="0.25">
      <c r="A1" s="4" t="s">
        <v>0</v>
      </c>
      <c r="B1" s="4"/>
      <c r="C1" s="4"/>
      <c r="D1" s="4"/>
      <c r="I1"/>
    </row>
    <row r="2" spans="1:14" ht="16.5" thickBot="1" x14ac:dyDescent="0.3">
      <c r="A2" s="4" t="s">
        <v>46</v>
      </c>
      <c r="B2" s="4"/>
      <c r="C2" s="4"/>
      <c r="D2" s="4"/>
      <c r="I2"/>
    </row>
    <row r="3" spans="1:14" x14ac:dyDescent="0.25">
      <c r="A3" s="1"/>
      <c r="B3" s="5" t="s">
        <v>1</v>
      </c>
      <c r="C3" s="6" t="s">
        <v>1</v>
      </c>
      <c r="D3" s="7" t="s">
        <v>2</v>
      </c>
      <c r="F3" s="61" t="s">
        <v>3</v>
      </c>
      <c r="G3" s="61" t="s">
        <v>3</v>
      </c>
      <c r="H3" s="61" t="s">
        <v>3</v>
      </c>
      <c r="I3"/>
    </row>
    <row r="4" spans="1:14" ht="15.75" thickBot="1" x14ac:dyDescent="0.3">
      <c r="A4" s="1" t="s">
        <v>4</v>
      </c>
      <c r="B4" s="29">
        <v>2012</v>
      </c>
      <c r="C4" s="30">
        <v>2013</v>
      </c>
      <c r="D4" s="8">
        <v>2014</v>
      </c>
      <c r="F4" s="62">
        <v>2015</v>
      </c>
      <c r="G4" s="62">
        <v>2016</v>
      </c>
      <c r="H4" s="62">
        <v>2017</v>
      </c>
      <c r="I4"/>
    </row>
    <row r="5" spans="1:14" x14ac:dyDescent="0.25">
      <c r="A5" s="21" t="s">
        <v>5</v>
      </c>
      <c r="B5" s="9"/>
      <c r="C5" s="10"/>
      <c r="D5" s="15"/>
      <c r="F5" s="58"/>
      <c r="G5" s="58"/>
      <c r="H5" s="58"/>
      <c r="I5"/>
    </row>
    <row r="6" spans="1:14" x14ac:dyDescent="0.25">
      <c r="A6" s="22" t="s">
        <v>6</v>
      </c>
      <c r="B6" s="11">
        <v>11203.21</v>
      </c>
      <c r="C6" s="26">
        <v>10268</v>
      </c>
      <c r="D6" s="31">
        <v>8500</v>
      </c>
      <c r="F6" s="59">
        <v>10000</v>
      </c>
      <c r="G6" s="59">
        <v>10000</v>
      </c>
      <c r="H6" s="59">
        <v>10000</v>
      </c>
      <c r="I6"/>
    </row>
    <row r="7" spans="1:14" x14ac:dyDescent="0.25">
      <c r="A7" s="54"/>
      <c r="B7" s="39"/>
      <c r="C7" s="48"/>
      <c r="D7" s="31"/>
      <c r="F7" s="59"/>
      <c r="G7" s="59"/>
      <c r="H7" s="59"/>
      <c r="I7"/>
    </row>
    <row r="8" spans="1:14" x14ac:dyDescent="0.25">
      <c r="A8" s="22" t="s">
        <v>7</v>
      </c>
      <c r="B8" s="11">
        <v>30840.400000000001</v>
      </c>
      <c r="C8" s="26">
        <v>31782.74</v>
      </c>
      <c r="D8" s="31">
        <v>55649</v>
      </c>
      <c r="F8" s="59">
        <v>55000</v>
      </c>
      <c r="G8" s="59">
        <v>55000</v>
      </c>
      <c r="H8" s="59">
        <v>55000</v>
      </c>
      <c r="I8"/>
    </row>
    <row r="9" spans="1:14" x14ac:dyDescent="0.25">
      <c r="A9" s="54"/>
      <c r="B9" s="13"/>
      <c r="C9" s="27"/>
      <c r="D9" s="32"/>
      <c r="F9" s="59"/>
      <c r="G9" s="59"/>
      <c r="H9" s="59"/>
      <c r="I9"/>
    </row>
    <row r="10" spans="1:14" x14ac:dyDescent="0.25">
      <c r="A10" s="22" t="s">
        <v>8</v>
      </c>
      <c r="B10" s="11">
        <v>3900</v>
      </c>
      <c r="C10" s="26">
        <v>6000</v>
      </c>
      <c r="D10" s="31">
        <v>6300</v>
      </c>
      <c r="F10" s="59">
        <v>8000</v>
      </c>
      <c r="G10" s="59">
        <v>8300</v>
      </c>
      <c r="H10" s="59">
        <v>8600</v>
      </c>
      <c r="I10"/>
    </row>
    <row r="11" spans="1:14" x14ac:dyDescent="0.25">
      <c r="A11" s="53"/>
      <c r="B11" s="13"/>
      <c r="C11" s="27"/>
      <c r="D11" s="32"/>
      <c r="F11" s="59"/>
      <c r="G11" s="59"/>
      <c r="H11" s="59"/>
      <c r="I11"/>
    </row>
    <row r="12" spans="1:14" x14ac:dyDescent="0.25">
      <c r="A12" s="22" t="s">
        <v>9</v>
      </c>
      <c r="B12" s="11">
        <v>19855.93</v>
      </c>
      <c r="C12" s="26">
        <v>20288.89</v>
      </c>
      <c r="D12" s="31">
        <v>25300</v>
      </c>
      <c r="F12" s="88">
        <v>27000</v>
      </c>
      <c r="G12" s="88">
        <v>30000</v>
      </c>
      <c r="H12" s="88">
        <v>33000</v>
      </c>
      <c r="I12"/>
    </row>
    <row r="13" spans="1:14" x14ac:dyDescent="0.25">
      <c r="A13" s="24" t="s">
        <v>58</v>
      </c>
      <c r="B13" s="13"/>
      <c r="C13" s="27"/>
      <c r="D13" s="32"/>
      <c r="F13" s="59"/>
      <c r="G13" s="59"/>
      <c r="H13" s="59"/>
      <c r="I13"/>
    </row>
    <row r="14" spans="1:14" ht="15.75" thickBot="1" x14ac:dyDescent="0.3">
      <c r="A14" s="25" t="s">
        <v>10</v>
      </c>
      <c r="B14" s="14">
        <f>SUM(B5:B13)</f>
        <v>65799.540000000008</v>
      </c>
      <c r="C14" s="12">
        <f>SUM(C5:C13)</f>
        <v>68339.63</v>
      </c>
      <c r="D14" s="3">
        <f>SUM(D5:D13)</f>
        <v>95749</v>
      </c>
      <c r="F14" s="38">
        <f>SUM(F5:F13)</f>
        <v>100000</v>
      </c>
      <c r="G14" s="38">
        <f>SUM(G5:G13)</f>
        <v>103300</v>
      </c>
      <c r="H14" s="38">
        <f>SUM(H5:H13)</f>
        <v>106600</v>
      </c>
      <c r="I14"/>
    </row>
    <row r="15" spans="1:14" x14ac:dyDescent="0.25">
      <c r="A15" s="21" t="s">
        <v>11</v>
      </c>
      <c r="B15" s="19"/>
      <c r="C15" s="20"/>
      <c r="D15" s="2"/>
      <c r="F15" s="58"/>
      <c r="G15" s="58"/>
      <c r="H15" s="58"/>
      <c r="I15"/>
    </row>
    <row r="16" spans="1:14" x14ac:dyDescent="0.25">
      <c r="A16" s="22" t="s">
        <v>12</v>
      </c>
      <c r="B16" s="11">
        <v>265886.03000000003</v>
      </c>
      <c r="C16" s="26">
        <v>276527.77</v>
      </c>
      <c r="D16" s="31">
        <v>315399</v>
      </c>
      <c r="F16" s="59">
        <v>321800</v>
      </c>
      <c r="G16" s="59">
        <f>F16*1.02</f>
        <v>328236</v>
      </c>
      <c r="H16" s="59">
        <f>G16*1.02</f>
        <v>334800.72000000003</v>
      </c>
      <c r="I16"/>
      <c r="J16" s="63"/>
      <c r="M16" t="s">
        <v>44</v>
      </c>
      <c r="N16" t="s">
        <v>45</v>
      </c>
    </row>
    <row r="17" spans="1:14" x14ac:dyDescent="0.25">
      <c r="A17" s="23" t="s">
        <v>47</v>
      </c>
      <c r="B17" s="11"/>
      <c r="C17" s="26"/>
      <c r="D17" s="31"/>
      <c r="F17" s="59"/>
      <c r="G17" s="59"/>
      <c r="H17" s="59"/>
      <c r="I17"/>
      <c r="J17" s="96" t="s">
        <v>37</v>
      </c>
      <c r="K17" s="96"/>
      <c r="L17" s="75">
        <v>50</v>
      </c>
      <c r="M17" s="75">
        <v>44</v>
      </c>
      <c r="N17" s="76">
        <f>SUM(L17:M17)</f>
        <v>94</v>
      </c>
    </row>
    <row r="18" spans="1:14" ht="15" customHeight="1" x14ac:dyDescent="0.25">
      <c r="A18" s="22" t="s">
        <v>13</v>
      </c>
      <c r="B18" s="11">
        <v>60460</v>
      </c>
      <c r="C18" s="26">
        <v>66513.5</v>
      </c>
      <c r="D18" s="31">
        <v>66229</v>
      </c>
      <c r="F18" s="70">
        <v>67600</v>
      </c>
      <c r="G18" s="70">
        <f>F18*1.02</f>
        <v>68952</v>
      </c>
      <c r="H18" s="70">
        <f>G18*1.02</f>
        <v>70331.040000000008</v>
      </c>
      <c r="I18" s="89"/>
      <c r="J18" s="63"/>
      <c r="L18" s="75">
        <v>34</v>
      </c>
      <c r="M18" s="75">
        <v>0</v>
      </c>
      <c r="N18" s="76">
        <f t="shared" ref="N18:N25" si="0">SUM(L18:M18)</f>
        <v>34</v>
      </c>
    </row>
    <row r="19" spans="1:14" x14ac:dyDescent="0.25">
      <c r="A19" s="23" t="s">
        <v>14</v>
      </c>
      <c r="B19" s="11"/>
      <c r="C19" s="26"/>
      <c r="D19" s="31"/>
      <c r="F19" s="59"/>
      <c r="G19" s="59"/>
      <c r="H19" s="59"/>
      <c r="I19" s="89"/>
      <c r="J19" s="96" t="s">
        <v>38</v>
      </c>
      <c r="K19" s="96"/>
      <c r="L19" s="91">
        <v>50.5</v>
      </c>
      <c r="M19" s="79">
        <v>54</v>
      </c>
      <c r="N19" s="77">
        <f t="shared" si="0"/>
        <v>104.5</v>
      </c>
    </row>
    <row r="20" spans="1:14" x14ac:dyDescent="0.25">
      <c r="A20" s="22" t="s">
        <v>15</v>
      </c>
      <c r="B20" s="11">
        <v>1377.2</v>
      </c>
      <c r="C20" s="26">
        <v>1032.9000000000001</v>
      </c>
      <c r="D20" s="31">
        <v>774.67640625000001</v>
      </c>
      <c r="F20" s="59">
        <v>580</v>
      </c>
      <c r="G20" s="59">
        <f>F20*0.75</f>
        <v>435</v>
      </c>
      <c r="H20" s="59">
        <f>G20*0.75</f>
        <v>326.25</v>
      </c>
      <c r="I20" s="82"/>
      <c r="J20" s="63"/>
      <c r="L20" s="91">
        <v>34.5</v>
      </c>
      <c r="M20" s="75">
        <v>0</v>
      </c>
      <c r="N20" s="77">
        <f t="shared" si="0"/>
        <v>34.5</v>
      </c>
    </row>
    <row r="21" spans="1:14" x14ac:dyDescent="0.25">
      <c r="A21" s="22" t="s">
        <v>16</v>
      </c>
      <c r="B21" s="11">
        <v>14088.029999999999</v>
      </c>
      <c r="C21" s="26">
        <v>18804.169999999998</v>
      </c>
      <c r="D21" s="31">
        <v>17616</v>
      </c>
      <c r="F21" s="88">
        <v>20000</v>
      </c>
      <c r="G21" s="88">
        <f>F21+2000+2000</f>
        <v>24000</v>
      </c>
      <c r="H21" s="88">
        <f>F21+2000</f>
        <v>22000</v>
      </c>
      <c r="I21" s="87"/>
      <c r="J21" s="63"/>
      <c r="L21" s="74"/>
      <c r="M21" s="74"/>
      <c r="N21" s="74"/>
    </row>
    <row r="22" spans="1:14" x14ac:dyDescent="0.25">
      <c r="A22" s="47" t="s">
        <v>59</v>
      </c>
      <c r="B22" s="39"/>
      <c r="C22" s="48"/>
      <c r="D22" s="31"/>
      <c r="F22" s="59"/>
      <c r="G22" s="59"/>
      <c r="H22" s="59"/>
      <c r="I22"/>
      <c r="J22" s="96" t="s">
        <v>50</v>
      </c>
      <c r="K22" s="96"/>
      <c r="L22" s="83">
        <v>51.5</v>
      </c>
      <c r="M22" s="79">
        <v>54</v>
      </c>
      <c r="N22" s="77">
        <f t="shared" si="0"/>
        <v>105.5</v>
      </c>
    </row>
    <row r="23" spans="1:14" x14ac:dyDescent="0.25">
      <c r="A23" s="22" t="s">
        <v>17</v>
      </c>
      <c r="B23" s="11">
        <v>41439.699999999997</v>
      </c>
      <c r="C23" s="26">
        <v>46266.840000000004</v>
      </c>
      <c r="D23" s="31">
        <v>66232</v>
      </c>
      <c r="F23" s="59">
        <v>69400</v>
      </c>
      <c r="G23" s="70">
        <f>F23*1.02</f>
        <v>70788</v>
      </c>
      <c r="H23" s="70">
        <f>G23*1.02</f>
        <v>72203.759999999995</v>
      </c>
      <c r="I23"/>
      <c r="J23" s="63"/>
      <c r="L23" s="92">
        <v>35.5</v>
      </c>
      <c r="M23" s="65"/>
      <c r="N23" s="77">
        <f t="shared" si="0"/>
        <v>35.5</v>
      </c>
    </row>
    <row r="24" spans="1:14" x14ac:dyDescent="0.25">
      <c r="A24" s="23" t="s">
        <v>18</v>
      </c>
      <c r="B24" s="11"/>
      <c r="C24" s="26"/>
      <c r="D24" s="31"/>
      <c r="F24" s="59"/>
      <c r="G24" s="59"/>
      <c r="H24" s="59"/>
      <c r="I24"/>
      <c r="J24" s="96" t="s">
        <v>51</v>
      </c>
      <c r="K24" s="96"/>
      <c r="L24" s="84">
        <v>52</v>
      </c>
      <c r="M24" s="79">
        <v>54</v>
      </c>
      <c r="N24" s="77">
        <f t="shared" si="0"/>
        <v>106</v>
      </c>
    </row>
    <row r="25" spans="1:14" x14ac:dyDescent="0.25">
      <c r="A25" s="22" t="s">
        <v>19</v>
      </c>
      <c r="B25" s="11">
        <v>2940.05</v>
      </c>
      <c r="C25" s="26">
        <v>2726.75</v>
      </c>
      <c r="D25" s="31">
        <v>10400</v>
      </c>
      <c r="F25" s="59">
        <v>1000</v>
      </c>
      <c r="G25" s="59">
        <v>1000</v>
      </c>
      <c r="H25" s="59">
        <v>1000</v>
      </c>
      <c r="I25"/>
      <c r="J25" s="63"/>
      <c r="L25" s="92">
        <v>36</v>
      </c>
      <c r="N25" s="77">
        <f t="shared" si="0"/>
        <v>36</v>
      </c>
    </row>
    <row r="26" spans="1:14" x14ac:dyDescent="0.25">
      <c r="A26" s="47" t="s">
        <v>48</v>
      </c>
      <c r="B26" s="39"/>
      <c r="C26" s="48"/>
      <c r="D26" s="31"/>
      <c r="F26" s="59"/>
      <c r="G26" s="59"/>
      <c r="H26" s="59"/>
      <c r="I26"/>
      <c r="J26" s="63"/>
    </row>
    <row r="27" spans="1:14" x14ac:dyDescent="0.25">
      <c r="A27" s="22" t="s">
        <v>20</v>
      </c>
      <c r="B27" s="11">
        <v>19233.2</v>
      </c>
      <c r="C27" s="26">
        <v>22800.100000000002</v>
      </c>
      <c r="D27" s="31">
        <v>20419</v>
      </c>
      <c r="F27" s="70">
        <v>25000</v>
      </c>
      <c r="G27" s="70">
        <f>F27*1.02</f>
        <v>25500</v>
      </c>
      <c r="H27" s="70">
        <f>G27*1.02</f>
        <v>26010</v>
      </c>
      <c r="I27"/>
      <c r="J27" s="63" t="s">
        <v>34</v>
      </c>
      <c r="L27" t="s">
        <v>35</v>
      </c>
    </row>
    <row r="28" spans="1:14" x14ac:dyDescent="0.25">
      <c r="A28" s="23" t="s">
        <v>60</v>
      </c>
      <c r="B28" s="11"/>
      <c r="C28" s="26"/>
      <c r="D28" s="31"/>
      <c r="F28" s="59"/>
      <c r="G28" s="59"/>
      <c r="H28" s="59"/>
      <c r="I28"/>
      <c r="J28" s="63" t="s">
        <v>36</v>
      </c>
      <c r="K28" s="64">
        <v>13900</v>
      </c>
      <c r="L28" s="63">
        <f>L17/2</f>
        <v>25</v>
      </c>
      <c r="M28" s="65">
        <f>K28*L28</f>
        <v>347500</v>
      </c>
    </row>
    <row r="29" spans="1:14" x14ac:dyDescent="0.25">
      <c r="A29" s="22" t="s">
        <v>21</v>
      </c>
      <c r="B29" s="11">
        <v>22256.63</v>
      </c>
      <c r="C29" s="26">
        <v>28841.410000000003</v>
      </c>
      <c r="D29" s="31">
        <v>30280</v>
      </c>
      <c r="F29" s="59">
        <v>34900</v>
      </c>
      <c r="G29" s="59">
        <v>31000</v>
      </c>
      <c r="H29" s="59">
        <v>35500</v>
      </c>
      <c r="I29"/>
      <c r="J29" s="63" t="s">
        <v>36</v>
      </c>
      <c r="K29" s="64">
        <v>350</v>
      </c>
      <c r="L29" s="63">
        <f>L18/2</f>
        <v>17</v>
      </c>
      <c r="M29" s="65">
        <f>K29*L29</f>
        <v>5950</v>
      </c>
    </row>
    <row r="30" spans="1:14" x14ac:dyDescent="0.25">
      <c r="A30" s="23" t="s">
        <v>43</v>
      </c>
      <c r="B30" s="11"/>
      <c r="C30" s="26"/>
      <c r="D30" s="31"/>
      <c r="F30" s="59"/>
      <c r="G30" s="59"/>
      <c r="H30" s="59"/>
      <c r="I30"/>
      <c r="J30" s="63" t="s">
        <v>39</v>
      </c>
      <c r="K30" s="64">
        <v>13900</v>
      </c>
      <c r="L30" s="65">
        <f>L19/2</f>
        <v>25.25</v>
      </c>
      <c r="M30" s="65">
        <f>K30*L30</f>
        <v>350975</v>
      </c>
      <c r="N30" s="65"/>
    </row>
    <row r="31" spans="1:14" ht="17.25" x14ac:dyDescent="0.4">
      <c r="A31" s="22" t="s">
        <v>22</v>
      </c>
      <c r="B31" s="11">
        <v>14022.4</v>
      </c>
      <c r="C31" s="26">
        <v>4472.2299999999996</v>
      </c>
      <c r="D31" s="31">
        <v>10000</v>
      </c>
      <c r="F31" s="59">
        <v>10000</v>
      </c>
      <c r="G31" s="59">
        <v>10000</v>
      </c>
      <c r="H31" s="59">
        <v>12500</v>
      </c>
      <c r="J31" s="63" t="s">
        <v>39</v>
      </c>
      <c r="K31" s="64">
        <v>350</v>
      </c>
      <c r="L31" s="65">
        <f>L20/2</f>
        <v>17.25</v>
      </c>
      <c r="M31" s="66">
        <f>K31*L31</f>
        <v>6037.5</v>
      </c>
    </row>
    <row r="32" spans="1:14" x14ac:dyDescent="0.25">
      <c r="A32" s="24" t="s">
        <v>42</v>
      </c>
      <c r="B32" s="11"/>
      <c r="C32" s="26"/>
      <c r="D32" s="31"/>
      <c r="F32" s="59"/>
      <c r="G32" s="59"/>
      <c r="H32" s="59"/>
      <c r="I32"/>
      <c r="J32" s="63"/>
      <c r="M32" s="68">
        <f>SUM(M28:M31)</f>
        <v>710462.5</v>
      </c>
    </row>
    <row r="33" spans="1:13" x14ac:dyDescent="0.25">
      <c r="A33" s="22" t="s">
        <v>23</v>
      </c>
      <c r="B33" s="11">
        <v>89672.06</v>
      </c>
      <c r="C33" s="26">
        <v>84981.909999999989</v>
      </c>
      <c r="D33" s="31">
        <v>92252</v>
      </c>
      <c r="F33" s="88">
        <v>98000</v>
      </c>
      <c r="G33" s="88">
        <v>98000</v>
      </c>
      <c r="H33" s="88">
        <v>98000</v>
      </c>
      <c r="I33"/>
      <c r="J33" s="63"/>
    </row>
    <row r="34" spans="1:13" x14ac:dyDescent="0.25">
      <c r="A34" s="53"/>
      <c r="B34" s="11"/>
      <c r="C34" s="26"/>
      <c r="D34" s="31"/>
      <c r="F34" s="59"/>
      <c r="G34" s="59"/>
      <c r="H34" s="59"/>
      <c r="I34"/>
      <c r="J34" t="s">
        <v>54</v>
      </c>
      <c r="K34" s="69">
        <v>13800</v>
      </c>
      <c r="L34" s="65">
        <f>L19/2</f>
        <v>25.25</v>
      </c>
      <c r="M34" s="85">
        <f>L34*K34</f>
        <v>348450</v>
      </c>
    </row>
    <row r="35" spans="1:13" x14ac:dyDescent="0.25">
      <c r="A35" s="22" t="s">
        <v>24</v>
      </c>
      <c r="B35" s="11">
        <v>68633.320000000007</v>
      </c>
      <c r="C35" s="26">
        <v>77325.23</v>
      </c>
      <c r="D35" s="31">
        <v>80000</v>
      </c>
      <c r="F35" s="88">
        <v>80000</v>
      </c>
      <c r="G35" s="88">
        <v>80000</v>
      </c>
      <c r="H35" s="88">
        <v>80000</v>
      </c>
      <c r="J35" t="s">
        <v>54</v>
      </c>
      <c r="K35" s="69">
        <v>350</v>
      </c>
      <c r="L35" s="65">
        <f>L20/2</f>
        <v>17.25</v>
      </c>
      <c r="M35" s="85">
        <f t="shared" ref="M35:M37" si="1">L35*K35</f>
        <v>6037.5</v>
      </c>
    </row>
    <row r="36" spans="1:13" x14ac:dyDescent="0.25">
      <c r="A36" s="54"/>
      <c r="B36" s="11"/>
      <c r="C36" s="26"/>
      <c r="D36" s="31"/>
      <c r="F36" s="59"/>
      <c r="G36" s="59"/>
      <c r="H36" s="59"/>
      <c r="J36" t="s">
        <v>55</v>
      </c>
      <c r="K36" s="69">
        <v>13800</v>
      </c>
      <c r="L36" s="65">
        <f>$L$22/2</f>
        <v>25.75</v>
      </c>
      <c r="M36" s="85">
        <f t="shared" si="1"/>
        <v>355350</v>
      </c>
    </row>
    <row r="37" spans="1:13" x14ac:dyDescent="0.25">
      <c r="A37" s="22" t="s">
        <v>25</v>
      </c>
      <c r="B37" s="11">
        <v>43968.82</v>
      </c>
      <c r="C37" s="26">
        <v>56584.639999999999</v>
      </c>
      <c r="D37" s="31">
        <v>52000</v>
      </c>
      <c r="F37" s="59">
        <v>0</v>
      </c>
      <c r="G37" s="59"/>
      <c r="H37" s="59"/>
      <c r="J37" t="s">
        <v>55</v>
      </c>
      <c r="K37" s="69">
        <v>350</v>
      </c>
      <c r="L37" s="65">
        <f>L23/2</f>
        <v>17.75</v>
      </c>
      <c r="M37" s="86">
        <f t="shared" si="1"/>
        <v>6212.5</v>
      </c>
    </row>
    <row r="38" spans="1:13" ht="15.75" thickBot="1" x14ac:dyDescent="0.3">
      <c r="A38" s="25" t="s">
        <v>11</v>
      </c>
      <c r="B38" s="14">
        <f>SUM(B16:B37)</f>
        <v>643977.44000000006</v>
      </c>
      <c r="C38" s="12">
        <f>SUM(C16:C37)</f>
        <v>686877.45000000007</v>
      </c>
      <c r="D38" s="3">
        <f>SUM(D15:D37)</f>
        <v>761601.67640624999</v>
      </c>
      <c r="F38" s="38">
        <f>SUM(F15:F37)</f>
        <v>728280</v>
      </c>
      <c r="G38" s="38">
        <f>SUM(G15:G37)</f>
        <v>737911</v>
      </c>
      <c r="H38" s="38">
        <f>SUM(H15:H37)</f>
        <v>752671.77</v>
      </c>
      <c r="K38" s="69"/>
      <c r="M38" s="85">
        <f>SUM(M34:M37)</f>
        <v>716050</v>
      </c>
    </row>
    <row r="39" spans="1:13" ht="15.75" thickBot="1" x14ac:dyDescent="0.3">
      <c r="A39" s="28" t="s">
        <v>26</v>
      </c>
      <c r="B39" s="16">
        <f>B14-B38</f>
        <v>-578177.9</v>
      </c>
      <c r="C39" s="17">
        <f>C14-C38</f>
        <v>-618537.82000000007</v>
      </c>
      <c r="D39" s="18">
        <f>D14-D38</f>
        <v>-665852.67640624999</v>
      </c>
      <c r="F39" s="41">
        <f>F14-F38</f>
        <v>-628280</v>
      </c>
      <c r="G39" s="41">
        <f>G14-G38</f>
        <v>-634611</v>
      </c>
      <c r="H39" s="41">
        <f>H14-H38</f>
        <v>-646071.77</v>
      </c>
      <c r="K39" s="69"/>
    </row>
    <row r="40" spans="1:13" ht="15.75" thickBot="1" x14ac:dyDescent="0.3">
      <c r="F40" s="57"/>
      <c r="G40" s="57"/>
      <c r="H40" s="57"/>
      <c r="J40" t="s">
        <v>56</v>
      </c>
      <c r="K40" s="69">
        <v>13800</v>
      </c>
      <c r="L40" s="65">
        <f>$L$22/2</f>
        <v>25.75</v>
      </c>
      <c r="M40" s="85">
        <f t="shared" ref="M40:M43" si="2">L40*K40</f>
        <v>355350</v>
      </c>
    </row>
    <row r="41" spans="1:13" x14ac:dyDescent="0.25">
      <c r="A41" s="45" t="s">
        <v>27</v>
      </c>
      <c r="B41" s="42"/>
      <c r="C41" s="49"/>
      <c r="D41" s="36"/>
      <c r="F41" s="58"/>
      <c r="G41" s="58"/>
      <c r="H41" s="58"/>
      <c r="J41" t="s">
        <v>56</v>
      </c>
      <c r="K41" s="69">
        <v>350</v>
      </c>
      <c r="L41" s="65">
        <f>L23/2</f>
        <v>17.75</v>
      </c>
      <c r="M41" s="85">
        <f t="shared" si="2"/>
        <v>6212.5</v>
      </c>
    </row>
    <row r="42" spans="1:13" x14ac:dyDescent="0.25">
      <c r="A42" s="46" t="s">
        <v>28</v>
      </c>
      <c r="B42" s="40">
        <v>705645.37</v>
      </c>
      <c r="C42" s="35">
        <v>698558.21</v>
      </c>
      <c r="D42" s="37">
        <v>712600</v>
      </c>
      <c r="F42" s="59">
        <f>M32</f>
        <v>710462.5</v>
      </c>
      <c r="G42" s="80">
        <f>M38</f>
        <v>716050</v>
      </c>
      <c r="H42" s="70">
        <f>M44</f>
        <v>726662.5</v>
      </c>
      <c r="J42" t="s">
        <v>57</v>
      </c>
      <c r="K42" s="69">
        <v>13800</v>
      </c>
      <c r="L42" s="65">
        <f>L24/2</f>
        <v>26</v>
      </c>
      <c r="M42" s="85">
        <f t="shared" si="2"/>
        <v>358800</v>
      </c>
    </row>
    <row r="43" spans="1:13" x14ac:dyDescent="0.25">
      <c r="A43" s="51" t="s">
        <v>62</v>
      </c>
      <c r="B43" s="40"/>
      <c r="C43" s="35"/>
      <c r="D43" s="37"/>
      <c r="F43" s="59"/>
      <c r="G43" s="59"/>
      <c r="H43" s="59"/>
      <c r="J43" t="s">
        <v>57</v>
      </c>
      <c r="K43" s="69">
        <v>350</v>
      </c>
      <c r="L43" s="65">
        <f>L25/2</f>
        <v>18</v>
      </c>
      <c r="M43" s="86">
        <f t="shared" si="2"/>
        <v>6300</v>
      </c>
    </row>
    <row r="44" spans="1:13" x14ac:dyDescent="0.25">
      <c r="A44" s="51" t="s">
        <v>61</v>
      </c>
      <c r="B44" s="40"/>
      <c r="C44" s="35"/>
      <c r="D44" s="37"/>
      <c r="F44" s="59"/>
      <c r="G44" s="59"/>
      <c r="H44" s="59"/>
      <c r="M44" s="85">
        <f>SUM(M40:M43)</f>
        <v>726662.5</v>
      </c>
    </row>
    <row r="45" spans="1:13" x14ac:dyDescent="0.25">
      <c r="A45" s="51" t="s">
        <v>33</v>
      </c>
      <c r="B45" s="40"/>
      <c r="C45" s="35"/>
      <c r="D45" s="37"/>
      <c r="F45" s="59"/>
      <c r="G45" s="59"/>
      <c r="H45" s="59"/>
    </row>
    <row r="46" spans="1:13" x14ac:dyDescent="0.25">
      <c r="A46" s="46" t="s">
        <v>29</v>
      </c>
      <c r="B46" s="40">
        <v>77086.48</v>
      </c>
      <c r="C46" s="35">
        <v>77537.2</v>
      </c>
      <c r="D46" s="37">
        <v>77793</v>
      </c>
      <c r="F46" s="59">
        <f>M47</f>
        <v>77047.200000000012</v>
      </c>
      <c r="G46" s="59">
        <f>M48</f>
        <v>82070</v>
      </c>
      <c r="H46" s="59">
        <f>M49</f>
        <v>82070</v>
      </c>
      <c r="J46" s="63" t="s">
        <v>40</v>
      </c>
    </row>
    <row r="47" spans="1:13" x14ac:dyDescent="0.25">
      <c r="A47" s="51" t="s">
        <v>30</v>
      </c>
      <c r="B47" s="40"/>
      <c r="C47" s="35"/>
      <c r="D47" s="37"/>
      <c r="F47" s="59"/>
      <c r="G47" s="59"/>
      <c r="H47" s="59"/>
      <c r="J47" s="75" t="s">
        <v>41</v>
      </c>
      <c r="K47" s="95">
        <v>14268</v>
      </c>
      <c r="L47" s="93">
        <v>5.4</v>
      </c>
      <c r="M47" s="67">
        <f>K47*L47</f>
        <v>77047.200000000012</v>
      </c>
    </row>
    <row r="48" spans="1:13" ht="15.75" thickBot="1" x14ac:dyDescent="0.3">
      <c r="A48" s="71" t="s">
        <v>49</v>
      </c>
      <c r="B48" s="35"/>
      <c r="C48" s="35"/>
      <c r="D48" s="38"/>
      <c r="F48" s="60">
        <f>$M$50</f>
        <v>5700</v>
      </c>
      <c r="G48" s="60">
        <f>$M$50</f>
        <v>5700</v>
      </c>
      <c r="H48" s="60">
        <f>$M$50</f>
        <v>5700</v>
      </c>
      <c r="J48" s="81" t="s">
        <v>52</v>
      </c>
      <c r="K48" s="55">
        <f>SUM(K34:K35)</f>
        <v>14150</v>
      </c>
      <c r="L48" s="94">
        <v>5.8</v>
      </c>
      <c r="M48" s="67">
        <f>K48*L48</f>
        <v>82070</v>
      </c>
    </row>
    <row r="49" spans="1:13" ht="15.75" thickBot="1" x14ac:dyDescent="0.3">
      <c r="A49" s="73" t="s">
        <v>31</v>
      </c>
      <c r="B49" s="50">
        <f>B42-B46</f>
        <v>628558.89</v>
      </c>
      <c r="C49" s="50">
        <f>C42-C46</f>
        <v>621021.01</v>
      </c>
      <c r="D49" s="41">
        <f>D42-D46</f>
        <v>634807</v>
      </c>
      <c r="F49" s="41">
        <f>F42-F46-F48</f>
        <v>627715.30000000005</v>
      </c>
      <c r="G49" s="41">
        <f>G42-G46-G48</f>
        <v>628280</v>
      </c>
      <c r="H49" s="41">
        <f>H42-H46-H48</f>
        <v>638892.5</v>
      </c>
      <c r="J49" s="81" t="s">
        <v>53</v>
      </c>
      <c r="K49" s="55">
        <f>SUM(K40:K41)</f>
        <v>14150</v>
      </c>
      <c r="L49" s="94">
        <v>5.8</v>
      </c>
      <c r="M49" s="67">
        <f>K49*L49</f>
        <v>82070</v>
      </c>
    </row>
    <row r="50" spans="1:13" ht="15.75" thickBot="1" x14ac:dyDescent="0.3">
      <c r="A50" s="72"/>
      <c r="B50" s="34"/>
      <c r="C50" s="34"/>
      <c r="D50" s="37"/>
      <c r="F50" s="57"/>
      <c r="G50" s="57"/>
      <c r="H50" s="57"/>
      <c r="J50" s="75" t="s">
        <v>49</v>
      </c>
      <c r="K50" s="55">
        <f>SUM(K28:K29)</f>
        <v>14250</v>
      </c>
      <c r="L50" s="78">
        <v>0.4</v>
      </c>
      <c r="M50" s="67">
        <f>K50*L50</f>
        <v>5700</v>
      </c>
    </row>
    <row r="51" spans="1:13" ht="15.75" thickBot="1" x14ac:dyDescent="0.3">
      <c r="A51" s="25" t="s">
        <v>32</v>
      </c>
      <c r="B51" s="43">
        <f>SUM(B39,B49)</f>
        <v>50380.989999999991</v>
      </c>
      <c r="C51" s="52">
        <f>SUM(C39,C49)</f>
        <v>2483.1899999999441</v>
      </c>
      <c r="D51" s="44">
        <f>SUM(D39,D49)</f>
        <v>-31045.676406249986</v>
      </c>
      <c r="F51" s="44">
        <f>SUM(F39,F49)</f>
        <v>-564.69999999995343</v>
      </c>
      <c r="G51" s="44">
        <f>SUM(G39,G49)</f>
        <v>-6331</v>
      </c>
      <c r="H51" s="44">
        <f>SUM(H39,H49)</f>
        <v>-7179.2700000000186</v>
      </c>
    </row>
    <row r="52" spans="1:13" x14ac:dyDescent="0.25">
      <c r="A52" s="33"/>
      <c r="B52" s="34"/>
      <c r="C52" s="34"/>
      <c r="D52" s="34"/>
      <c r="F52" s="57"/>
      <c r="G52" s="57"/>
    </row>
    <row r="54" spans="1:13" x14ac:dyDescent="0.25">
      <c r="B54" s="69"/>
    </row>
    <row r="61" spans="1:13" x14ac:dyDescent="0.25">
      <c r="L61" s="90"/>
    </row>
  </sheetData>
  <mergeCells count="4">
    <mergeCell ref="J17:K17"/>
    <mergeCell ref="J19:K19"/>
    <mergeCell ref="J22:K22"/>
    <mergeCell ref="J24:K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KTS pohja</vt:lpstr>
    </vt:vector>
  </TitlesOfParts>
  <Company>University of Turku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Tuulikki Grönholm</dc:creator>
  <cp:lastModifiedBy>Ossi Tursas</cp:lastModifiedBy>
  <dcterms:created xsi:type="dcterms:W3CDTF">2009-10-07T13:10:23Z</dcterms:created>
  <dcterms:modified xsi:type="dcterms:W3CDTF">2014-11-17T12:50:52Z</dcterms:modified>
</cp:coreProperties>
</file>